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bankgroup.sharepoint.com/sites/ifcpoc/bf/Shared Documents/Blended Finance/SME and Gender Finance/3. We-Fi/13. Events/We-Fi Learning Event Morocco, June 2023/PPTs/Package to Share Externally/"/>
    </mc:Choice>
  </mc:AlternateContent>
  <xr:revisionPtr revIDLastSave="0" documentId="8_{AA1BDBF8-4752-4725-A9A8-E181329ECF20}" xr6:coauthVersionLast="47" xr6:coauthVersionMax="47" xr10:uidLastSave="{00000000-0000-0000-0000-000000000000}"/>
  <bookViews>
    <workbookView xWindow="-110" yWindow="-110" windowWidth="19420" windowHeight="10420" activeTab="2" xr2:uid="{A35C95AC-18E9-4FE1-9B4D-9ABEF357EB4C}"/>
  </bookViews>
  <sheets>
    <sheet name="IDB Invest Mechanics" sheetId="1" r:id="rId1"/>
    <sheet name="Calculating Size of a PBI" sheetId="2" r:id="rId2"/>
    <sheet name="IFC Invest Metrics" sheetId="4" r:id="rId3"/>
  </sheets>
  <definedNames>
    <definedName name="Amort_Bono_Copy">#REF!</definedName>
    <definedName name="Amort_Bono_Paste">#REF!</definedName>
    <definedName name="Aport_Equity">#REF!</definedName>
    <definedName name="Check_Deuda_Tomada">#REF!</definedName>
    <definedName name="cuadro">#REF!</definedName>
    <definedName name="FC_apalancado_Paste_ANI">#REF!</definedName>
    <definedName name="FCL_Desapal_Copy">#REF!</definedName>
    <definedName name="FCL_Desapal_Paste">#REF!</definedName>
    <definedName name="Fijar_Bono">#REF!</definedName>
    <definedName name="HEY">#REF!</definedName>
    <definedName name="LISTITA">#REF!</definedName>
    <definedName name="loco">#REF!</definedName>
    <definedName name="modificado">#REF!</definedName>
    <definedName name="Monto_Tesoreria_Cop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E5" i="4"/>
  <c r="F5" i="4"/>
  <c r="G5" i="4"/>
  <c r="H5" i="4"/>
  <c r="I5" i="4"/>
  <c r="J5" i="4"/>
  <c r="K5" i="4"/>
  <c r="C5" i="4"/>
  <c r="F5" i="1" l="1"/>
  <c r="B3" i="2" l="1"/>
  <c r="E11" i="2"/>
  <c r="E10" i="2"/>
  <c r="E9" i="2"/>
  <c r="E8" i="2"/>
  <c r="E7" i="2"/>
  <c r="B6" i="2"/>
  <c r="D6" i="2" s="1"/>
  <c r="F7" i="2" s="1"/>
  <c r="F12" i="1"/>
  <c r="C16" i="1" s="1"/>
  <c r="D7" i="1"/>
  <c r="E7" i="1" s="1"/>
  <c r="F7" i="1" s="1"/>
  <c r="G7" i="1" s="1"/>
  <c r="H7" i="1" s="1"/>
  <c r="I7" i="1" s="1"/>
  <c r="J7" i="1" s="1"/>
  <c r="D5" i="1"/>
  <c r="E5" i="1" s="1"/>
  <c r="G5" i="1" s="1"/>
  <c r="H5" i="1" s="1"/>
  <c r="I5" i="1" s="1"/>
  <c r="J5" i="1" s="1"/>
  <c r="D7" i="2" l="1"/>
  <c r="F8" i="2" l="1"/>
  <c r="D8" i="2"/>
  <c r="D9" i="2" l="1"/>
  <c r="F9" i="2"/>
  <c r="F10" i="2" l="1"/>
  <c r="D10" i="2"/>
  <c r="F11" i="2" l="1"/>
  <c r="F12" i="2" s="1"/>
  <c r="D11" i="2"/>
</calcChain>
</file>

<file path=xl/sharedStrings.xml><?xml version="1.0" encoding="utf-8"?>
<sst xmlns="http://schemas.openxmlformats.org/spreadsheetml/2006/main" count="58" uniqueCount="46">
  <si>
    <t xml:space="preserve">Historic </t>
  </si>
  <si>
    <t>Projections</t>
  </si>
  <si>
    <t>Number of SME Clients (#)</t>
  </si>
  <si>
    <t>Growth Percentage (%)</t>
  </si>
  <si>
    <t>Number of WSME Clients (#)</t>
  </si>
  <si>
    <t xml:space="preserve">Milestones - Suggested Growth (%) </t>
  </si>
  <si>
    <t>Number of WSMEs Clients to be reached (#)</t>
  </si>
  <si>
    <t>Additional number of WSMEs Clients</t>
  </si>
  <si>
    <t>Total</t>
  </si>
  <si>
    <t>Assumption</t>
  </si>
  <si>
    <t>USD</t>
  </si>
  <si>
    <t xml:space="preserve">Ops Cost of an additional SME </t>
  </si>
  <si>
    <t>Aprox. Size of the Incentive</t>
  </si>
  <si>
    <t>Loan Amount:</t>
  </si>
  <si>
    <t xml:space="preserve"> </t>
  </si>
  <si>
    <t>Date</t>
  </si>
  <si>
    <t>Disbursement</t>
  </si>
  <si>
    <t>Repayment</t>
  </si>
  <si>
    <t>Principal Outstanding</t>
  </si>
  <si>
    <t>No. of days</t>
  </si>
  <si>
    <t>Interest Rate Rebate</t>
  </si>
  <si>
    <t>Women Carveout (%)</t>
  </si>
  <si>
    <t>Women Carveout ($)</t>
  </si>
  <si>
    <t>Year-4</t>
  </si>
  <si>
    <t>Historical</t>
  </si>
  <si>
    <t>Baseline</t>
  </si>
  <si>
    <t>CAGR</t>
  </si>
  <si>
    <t>Estimate</t>
  </si>
  <si>
    <t>Target</t>
  </si>
  <si>
    <t>Total Loans Outstanding Portfolio</t>
  </si>
  <si>
    <t>Total SME Loans Outstanding</t>
  </si>
  <si>
    <t>Annual Growth Rate (%)</t>
  </si>
  <si>
    <t>Total Loans Outstanding to WOB
(business as usual)</t>
  </si>
  <si>
    <t>Stretch Target for Loans Outstanding to WOB</t>
  </si>
  <si>
    <t># Loans Outstanding Portfolio</t>
  </si>
  <si>
    <t># SME Loans Outstanding</t>
  </si>
  <si>
    <t># Loans Outstanding to WOB (business as usual)</t>
  </si>
  <si>
    <t>Stretch Target for # Loans Outstanding to WOB</t>
  </si>
  <si>
    <t>Fiscal  Year</t>
  </si>
  <si>
    <t>a) Growth in the gender MSME segment is beyond clients’ normal/historical growth or business as usual growth projections (if historical data available)</t>
  </si>
  <si>
    <t>[1] There is an expectation that the clients’ gender target MSME segment should grow at a faster pace than the comparator segment once the client is able to disaggregate data</t>
  </si>
  <si>
    <t>b) Growth in the gender MSME segment exceeds the overall MSME segment growth[1]. The average annual growth of the gender segment as a share of the SME portfolio is at least 0.4 percentage point[2] (or 2 percentage points over 5 years).</t>
  </si>
  <si>
    <t>In US$ million, in % or in number</t>
  </si>
  <si>
    <t xml:space="preserve">Growth of the gender segment as a share of the SME portfolio </t>
  </si>
  <si>
    <t>Share of SME Loans</t>
  </si>
  <si>
    <t xml:space="preserve">Ensure that: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</si>
</sst>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  <numFmt numFmtId="171" formatCode="[$-409]d\-mmm\-yy;@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2E75B5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5DCE4"/>
        <bgColor rgb="FF000000"/>
      </patternFill>
    </fill>
    <fill>
      <patternFill patternType="solid">
        <fgColor rgb="FFD6DCE4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4" xfId="0" applyFont="1" applyBorder="1"/>
    <xf numFmtId="0" fontId="3" fillId="0" borderId="7" xfId="0" applyFont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9" fontId="6" fillId="0" borderId="1" xfId="1" applyFont="1" applyBorder="1" applyAlignment="1">
      <alignment horizontal="center" vertical="center"/>
    </xf>
    <xf numFmtId="9" fontId="6" fillId="0" borderId="8" xfId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9" fontId="6" fillId="0" borderId="2" xfId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9" fontId="6" fillId="0" borderId="3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9" fontId="6" fillId="6" borderId="2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9" fontId="6" fillId="6" borderId="1" xfId="0" applyNumberFormat="1" applyFont="1" applyFill="1" applyBorder="1" applyAlignment="1">
      <alignment horizontal="center" vertical="center"/>
    </xf>
    <xf numFmtId="10" fontId="6" fillId="6" borderId="1" xfId="0" applyNumberFormat="1" applyFont="1" applyFill="1" applyBorder="1" applyAlignment="1">
      <alignment horizontal="center" vertical="center"/>
    </xf>
    <xf numFmtId="9" fontId="6" fillId="6" borderId="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6" fontId="5" fillId="0" borderId="1" xfId="0" applyNumberFormat="1" applyFont="1" applyBorder="1" applyAlignment="1">
      <alignment horizontal="center" vertical="center"/>
    </xf>
    <xf numFmtId="6" fontId="5" fillId="6" borderId="1" xfId="0" applyNumberFormat="1" applyFont="1" applyFill="1" applyBorder="1" applyAlignment="1">
      <alignment horizontal="center" vertical="center"/>
    </xf>
    <xf numFmtId="3" fontId="8" fillId="6" borderId="17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9" fillId="0" borderId="0" xfId="0" applyFont="1"/>
    <xf numFmtId="165" fontId="9" fillId="0" borderId="0" xfId="2" applyNumberFormat="1" applyFont="1"/>
    <xf numFmtId="43" fontId="0" fillId="0" borderId="0" xfId="2" applyFont="1"/>
    <xf numFmtId="0" fontId="0" fillId="0" borderId="0" xfId="0" applyAlignment="1">
      <alignment horizontal="center"/>
    </xf>
    <xf numFmtId="14" fontId="10" fillId="0" borderId="21" xfId="0" applyNumberFormat="1" applyFont="1" applyBorder="1" applyAlignment="1">
      <alignment horizontal="center" vertical="center"/>
    </xf>
    <xf numFmtId="43" fontId="9" fillId="0" borderId="21" xfId="2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center"/>
    </xf>
    <xf numFmtId="43" fontId="9" fillId="0" borderId="22" xfId="2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14" fontId="11" fillId="0" borderId="24" xfId="0" applyNumberFormat="1" applyFont="1" applyBorder="1" applyAlignment="1">
      <alignment horizontal="right" wrapText="1"/>
    </xf>
    <xf numFmtId="165" fontId="11" fillId="0" borderId="24" xfId="2" applyNumberFormat="1" applyFont="1" applyBorder="1" applyAlignment="1">
      <alignment horizontal="center" wrapText="1"/>
    </xf>
    <xf numFmtId="43" fontId="1" fillId="0" borderId="24" xfId="2" applyBorder="1"/>
    <xf numFmtId="1" fontId="0" fillId="0" borderId="25" xfId="0" applyNumberFormat="1" applyBorder="1" applyAlignment="1">
      <alignment horizontal="center" wrapText="1"/>
    </xf>
    <xf numFmtId="43" fontId="9" fillId="7" borderId="24" xfId="2" applyFont="1" applyFill="1" applyBorder="1" applyAlignment="1">
      <alignment horizontal="center" wrapText="1"/>
    </xf>
    <xf numFmtId="14" fontId="0" fillId="0" borderId="26" xfId="0" applyNumberFormat="1" applyBorder="1" applyAlignment="1">
      <alignment horizontal="right"/>
    </xf>
    <xf numFmtId="43" fontId="0" fillId="0" borderId="26" xfId="2" applyFont="1" applyBorder="1"/>
    <xf numFmtId="165" fontId="11" fillId="0" borderId="26" xfId="2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6" fontId="0" fillId="0" borderId="26" xfId="0" applyNumberFormat="1" applyBorder="1"/>
    <xf numFmtId="0" fontId="11" fillId="8" borderId="27" xfId="0" applyFont="1" applyFill="1" applyBorder="1"/>
    <xf numFmtId="166" fontId="10" fillId="8" borderId="27" xfId="2" applyNumberFormat="1" applyFont="1" applyFill="1" applyBorder="1"/>
    <xf numFmtId="43" fontId="11" fillId="8" borderId="27" xfId="2" applyFont="1" applyFill="1" applyBorder="1"/>
    <xf numFmtId="1" fontId="0" fillId="8" borderId="16" xfId="0" applyNumberFormat="1" applyFill="1" applyBorder="1" applyAlignment="1">
      <alignment horizontal="center" wrapText="1"/>
    </xf>
    <xf numFmtId="165" fontId="10" fillId="8" borderId="27" xfId="2" applyNumberFormat="1" applyFont="1" applyFill="1" applyBorder="1"/>
    <xf numFmtId="10" fontId="9" fillId="6" borderId="22" xfId="0" applyNumberFormat="1" applyFont="1" applyFill="1" applyBorder="1" applyAlignment="1">
      <alignment horizontal="center"/>
    </xf>
    <xf numFmtId="165" fontId="9" fillId="6" borderId="0" xfId="2" applyNumberFormat="1" applyFont="1" applyFill="1"/>
    <xf numFmtId="0" fontId="12" fillId="0" borderId="14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9" fontId="15" fillId="0" borderId="1" xfId="1" applyFont="1" applyFill="1" applyBorder="1" applyAlignment="1">
      <alignment horizontal="right" vertical="center"/>
    </xf>
    <xf numFmtId="0" fontId="14" fillId="0" borderId="0" xfId="0" applyFont="1"/>
    <xf numFmtId="165" fontId="15" fillId="0" borderId="1" xfId="2" applyNumberFormat="1" applyFont="1" applyFill="1" applyBorder="1" applyAlignment="1">
      <alignment horizontal="right" vertical="center"/>
    </xf>
    <xf numFmtId="9" fontId="12" fillId="0" borderId="1" xfId="1" applyFont="1" applyFill="1" applyBorder="1" applyAlignment="1">
      <alignment horizontal="right" vertical="center"/>
    </xf>
    <xf numFmtId="0" fontId="13" fillId="9" borderId="1" xfId="0" applyFont="1" applyFill="1" applyBorder="1" applyAlignment="1">
      <alignment vertical="center" wrapText="1"/>
    </xf>
    <xf numFmtId="165" fontId="15" fillId="9" borderId="1" xfId="2" applyNumberFormat="1" applyFont="1" applyFill="1" applyBorder="1" applyAlignment="1">
      <alignment horizontal="right" vertical="center"/>
    </xf>
    <xf numFmtId="9" fontId="15" fillId="9" borderId="1" xfId="1" applyFont="1" applyFill="1" applyBorder="1" applyAlignment="1">
      <alignment horizontal="right" vertical="center"/>
    </xf>
    <xf numFmtId="10" fontId="15" fillId="9" borderId="1" xfId="1" applyNumberFormat="1" applyFont="1" applyFill="1" applyBorder="1" applyAlignment="1">
      <alignment horizontal="right" vertical="center"/>
    </xf>
    <xf numFmtId="0" fontId="13" fillId="10" borderId="1" xfId="0" applyFont="1" applyFill="1" applyBorder="1" applyAlignment="1">
      <alignment vertical="center" wrapText="1"/>
    </xf>
    <xf numFmtId="165" fontId="15" fillId="11" borderId="1" xfId="2" applyNumberFormat="1" applyFont="1" applyFill="1" applyBorder="1" applyAlignment="1">
      <alignment horizontal="right" vertical="center"/>
    </xf>
    <xf numFmtId="9" fontId="15" fillId="11" borderId="1" xfId="1" applyFont="1" applyFill="1" applyBorder="1" applyAlignment="1">
      <alignment horizontal="right" vertical="center"/>
    </xf>
    <xf numFmtId="10" fontId="15" fillId="11" borderId="1" xfId="1" applyNumberFormat="1" applyFont="1" applyFill="1" applyBorder="1" applyAlignment="1">
      <alignment horizontal="right" vertical="center"/>
    </xf>
    <xf numFmtId="171" fontId="13" fillId="0" borderId="1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0" fillId="0" borderId="0" xfId="0" applyFill="1"/>
    <xf numFmtId="165" fontId="15" fillId="6" borderId="1" xfId="2" applyNumberFormat="1" applyFont="1" applyFill="1" applyBorder="1" applyAlignment="1">
      <alignment horizontal="right" vertical="center"/>
    </xf>
    <xf numFmtId="9" fontId="15" fillId="6" borderId="1" xfId="1" applyFont="1" applyFill="1" applyBorder="1" applyAlignment="1">
      <alignment horizontal="right" vertical="center"/>
    </xf>
    <xf numFmtId="17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2" xfId="0" applyBorder="1" applyAlignment="1">
      <alignment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6170-06F7-48AF-B5C7-C704FD40F276}">
  <dimension ref="B2:J16"/>
  <sheetViews>
    <sheetView showGridLines="0" zoomScale="80" zoomScaleNormal="80" workbookViewId="0">
      <selection activeCell="F6" sqref="F6"/>
    </sheetView>
  </sheetViews>
  <sheetFormatPr defaultRowHeight="14" x14ac:dyDescent="0.3"/>
  <cols>
    <col min="1" max="1" width="5.75" customWidth="1"/>
    <col min="2" max="2" width="33" customWidth="1"/>
    <col min="3" max="3" width="12" bestFit="1" customWidth="1"/>
    <col min="4" max="4" width="8.75" customWidth="1"/>
    <col min="5" max="5" width="9.08203125" bestFit="1" customWidth="1"/>
    <col min="6" max="6" width="11.33203125" bestFit="1" customWidth="1"/>
    <col min="7" max="7" width="12" bestFit="1" customWidth="1"/>
    <col min="8" max="10" width="13" bestFit="1" customWidth="1"/>
  </cols>
  <sheetData>
    <row r="2" spans="2:10" ht="14.5" thickBot="1" x14ac:dyDescent="0.35"/>
    <row r="3" spans="2:10" ht="14.5" x14ac:dyDescent="0.35">
      <c r="B3" s="1"/>
      <c r="C3" s="41" t="s">
        <v>0</v>
      </c>
      <c r="D3" s="41"/>
      <c r="E3" s="41"/>
      <c r="F3" s="42" t="s">
        <v>1</v>
      </c>
      <c r="G3" s="42"/>
      <c r="H3" s="42"/>
      <c r="I3" s="42"/>
      <c r="J3" s="43"/>
    </row>
    <row r="4" spans="2:10" ht="14.5" x14ac:dyDescent="0.35">
      <c r="B4" s="2"/>
      <c r="C4" s="3">
        <v>2018</v>
      </c>
      <c r="D4" s="3">
        <v>2019</v>
      </c>
      <c r="E4" s="3">
        <v>2020</v>
      </c>
      <c r="F4" s="4">
        <v>2021</v>
      </c>
      <c r="G4" s="4">
        <v>2022</v>
      </c>
      <c r="H4" s="4">
        <v>2023</v>
      </c>
      <c r="I4" s="4">
        <v>2024</v>
      </c>
      <c r="J4" s="5">
        <v>2025</v>
      </c>
    </row>
    <row r="5" spans="2:10" ht="14.5" x14ac:dyDescent="0.3">
      <c r="B5" s="6" t="s">
        <v>2</v>
      </c>
      <c r="C5" s="7">
        <v>80000</v>
      </c>
      <c r="D5" s="7">
        <f>C5*1.03</f>
        <v>82400</v>
      </c>
      <c r="E5" s="7">
        <f t="shared" ref="E5:J5" si="0">D5*1.03</f>
        <v>84872</v>
      </c>
      <c r="F5" s="7">
        <f>E5*1.03</f>
        <v>87418.16</v>
      </c>
      <c r="G5" s="7">
        <f t="shared" si="0"/>
        <v>90040.704800000007</v>
      </c>
      <c r="H5" s="7">
        <f t="shared" si="0"/>
        <v>92741.925944000002</v>
      </c>
      <c r="I5" s="7">
        <f t="shared" si="0"/>
        <v>95524.183722319998</v>
      </c>
      <c r="J5" s="8">
        <f t="shared" si="0"/>
        <v>98389.909233989601</v>
      </c>
    </row>
    <row r="6" spans="2:10" ht="14.5" x14ac:dyDescent="0.3">
      <c r="B6" s="9" t="s">
        <v>3</v>
      </c>
      <c r="C6" s="10">
        <v>0.03</v>
      </c>
      <c r="D6" s="10">
        <v>0.03</v>
      </c>
      <c r="E6" s="10">
        <v>0.03</v>
      </c>
      <c r="F6" s="10">
        <v>0.03</v>
      </c>
      <c r="G6" s="10">
        <v>0.03</v>
      </c>
      <c r="H6" s="10">
        <v>0.03</v>
      </c>
      <c r="I6" s="10">
        <v>0.03</v>
      </c>
      <c r="J6" s="11">
        <v>0.03</v>
      </c>
    </row>
    <row r="7" spans="2:10" ht="14.5" x14ac:dyDescent="0.3">
      <c r="B7" s="6" t="s">
        <v>4</v>
      </c>
      <c r="C7" s="7">
        <v>30000</v>
      </c>
      <c r="D7" s="7">
        <f>C7*1.02</f>
        <v>30600</v>
      </c>
      <c r="E7" s="7">
        <f t="shared" ref="E7" si="1">D7*1.02</f>
        <v>31212</v>
      </c>
      <c r="F7" s="7">
        <f>(E7*F8)+E7</f>
        <v>31836.240000000002</v>
      </c>
      <c r="G7" s="7">
        <f t="shared" ref="G7:J7" si="2">(F7*G8)+F7</f>
        <v>32472.964800000002</v>
      </c>
      <c r="H7" s="7">
        <f t="shared" si="2"/>
        <v>33122.424096000002</v>
      </c>
      <c r="I7" s="7">
        <f t="shared" si="2"/>
        <v>33784.872577920003</v>
      </c>
      <c r="J7" s="8">
        <f t="shared" si="2"/>
        <v>34460.570029478404</v>
      </c>
    </row>
    <row r="8" spans="2:10" ht="14.5" x14ac:dyDescent="0.3">
      <c r="B8" s="12" t="s">
        <v>3</v>
      </c>
      <c r="C8" s="10">
        <v>0.02</v>
      </c>
      <c r="D8" s="10">
        <v>0.02</v>
      </c>
      <c r="E8" s="10">
        <v>0.02</v>
      </c>
      <c r="F8" s="13">
        <v>0.02</v>
      </c>
      <c r="G8" s="10">
        <v>0.02</v>
      </c>
      <c r="H8" s="10">
        <v>0.02</v>
      </c>
      <c r="I8" s="10">
        <v>0.02</v>
      </c>
      <c r="J8" s="11">
        <v>0.02</v>
      </c>
    </row>
    <row r="9" spans="2:10" ht="14.5" x14ac:dyDescent="0.3">
      <c r="B9" s="14" t="s">
        <v>5</v>
      </c>
      <c r="C9" s="15"/>
      <c r="D9" s="16"/>
      <c r="E9" s="17"/>
      <c r="F9" s="18"/>
      <c r="G9" s="19"/>
      <c r="H9" s="20"/>
      <c r="I9" s="21"/>
      <c r="J9" s="22"/>
    </row>
    <row r="10" spans="2:10" ht="14.5" x14ac:dyDescent="0.3">
      <c r="B10" s="12" t="s">
        <v>6</v>
      </c>
      <c r="C10" s="23"/>
      <c r="D10" s="16"/>
      <c r="E10" s="17"/>
      <c r="F10" s="24"/>
      <c r="G10" s="7"/>
      <c r="H10" s="7"/>
      <c r="I10" s="7"/>
      <c r="J10" s="8"/>
    </row>
    <row r="11" spans="2:10" ht="15" thickBot="1" x14ac:dyDescent="0.35">
      <c r="B11" s="25" t="s">
        <v>7</v>
      </c>
      <c r="C11" s="23"/>
      <c r="D11" s="16"/>
      <c r="E11" s="17"/>
      <c r="F11" s="26"/>
      <c r="G11" s="27"/>
      <c r="H11" s="27"/>
      <c r="I11" s="27"/>
      <c r="J11" s="28"/>
    </row>
    <row r="12" spans="2:10" ht="15" thickBot="1" x14ac:dyDescent="0.35">
      <c r="B12" s="29" t="s">
        <v>8</v>
      </c>
      <c r="C12" s="30"/>
      <c r="D12" s="31"/>
      <c r="E12" s="32"/>
      <c r="F12" s="38">
        <f>SUM(F11:J11)</f>
        <v>0</v>
      </c>
      <c r="G12" s="39"/>
      <c r="H12" s="39"/>
      <c r="I12" s="39"/>
      <c r="J12" s="40"/>
    </row>
    <row r="13" spans="2:10" ht="14.5" thickBot="1" x14ac:dyDescent="0.35"/>
    <row r="14" spans="2:10" ht="14.5" x14ac:dyDescent="0.3">
      <c r="B14" s="33" t="s">
        <v>9</v>
      </c>
      <c r="C14" s="34" t="s">
        <v>10</v>
      </c>
    </row>
    <row r="15" spans="2:10" x14ac:dyDescent="0.3">
      <c r="B15" s="35" t="s">
        <v>11</v>
      </c>
      <c r="C15" s="36">
        <v>100</v>
      </c>
    </row>
    <row r="16" spans="2:10" x14ac:dyDescent="0.3">
      <c r="B16" s="35" t="s">
        <v>12</v>
      </c>
      <c r="C16" s="37">
        <f>C15*F12</f>
        <v>0</v>
      </c>
    </row>
  </sheetData>
  <mergeCells count="3">
    <mergeCell ref="F12:J12"/>
    <mergeCell ref="C3:E3"/>
    <mergeCell ref="F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0101-C78A-4167-AC6D-514BAC9B6A32}">
  <dimension ref="A1:F12"/>
  <sheetViews>
    <sheetView workbookViewId="0">
      <selection activeCell="D17" sqref="D17"/>
    </sheetView>
  </sheetViews>
  <sheetFormatPr defaultRowHeight="14" x14ac:dyDescent="0.3"/>
  <cols>
    <col min="1" max="1" width="18.33203125" customWidth="1"/>
    <col min="2" max="2" width="11.5" bestFit="1" customWidth="1"/>
    <col min="3" max="3" width="10.25" bestFit="1" customWidth="1"/>
    <col min="4" max="4" width="11.75" customWidth="1"/>
    <col min="6" max="6" width="8.6640625" customWidth="1"/>
  </cols>
  <sheetData>
    <row r="1" spans="1:6" ht="14.5" x14ac:dyDescent="0.35">
      <c r="A1" s="44" t="s">
        <v>13</v>
      </c>
      <c r="B1" s="45">
        <v>20000000</v>
      </c>
      <c r="D1" s="46"/>
      <c r="E1" s="47"/>
      <c r="F1" s="46"/>
    </row>
    <row r="2" spans="1:6" ht="14.5" x14ac:dyDescent="0.35">
      <c r="A2" s="44" t="s">
        <v>21</v>
      </c>
      <c r="B2" s="71"/>
      <c r="C2" s="46" t="s">
        <v>14</v>
      </c>
      <c r="D2" s="46"/>
      <c r="E2" s="47"/>
      <c r="F2" s="46"/>
    </row>
    <row r="3" spans="1:6" ht="15" thickBot="1" x14ac:dyDescent="0.4">
      <c r="A3" s="44" t="s">
        <v>22</v>
      </c>
      <c r="B3" s="45">
        <f>B2*B1</f>
        <v>0</v>
      </c>
      <c r="D3" s="46"/>
      <c r="E3" s="47"/>
      <c r="F3" s="46"/>
    </row>
    <row r="4" spans="1:6" ht="43.5" x14ac:dyDescent="0.35">
      <c r="A4" s="48" t="s">
        <v>15</v>
      </c>
      <c r="B4" s="48" t="s">
        <v>16</v>
      </c>
      <c r="C4" s="49" t="s">
        <v>17</v>
      </c>
      <c r="D4" s="49" t="s">
        <v>18</v>
      </c>
      <c r="E4" s="50" t="s">
        <v>19</v>
      </c>
      <c r="F4" s="51" t="s">
        <v>20</v>
      </c>
    </row>
    <row r="5" spans="1:6" ht="15" thickBot="1" x14ac:dyDescent="0.4">
      <c r="A5" s="52"/>
      <c r="B5" s="52"/>
      <c r="C5" s="53"/>
      <c r="D5" s="53"/>
      <c r="E5" s="54"/>
      <c r="F5" s="70"/>
    </row>
    <row r="6" spans="1:6" ht="14.5" x14ac:dyDescent="0.35">
      <c r="A6" s="55">
        <v>44592</v>
      </c>
      <c r="B6" s="56">
        <f>B1</f>
        <v>20000000</v>
      </c>
      <c r="C6" s="57">
        <v>0</v>
      </c>
      <c r="D6" s="56">
        <f>+B6-C6</f>
        <v>20000000</v>
      </c>
      <c r="E6" s="58"/>
      <c r="F6" s="59"/>
    </row>
    <row r="7" spans="1:6" ht="14.5" x14ac:dyDescent="0.35">
      <c r="A7" s="60">
        <v>44926</v>
      </c>
      <c r="B7" s="61">
        <v>0</v>
      </c>
      <c r="C7" s="57">
        <v>0</v>
      </c>
      <c r="D7" s="62">
        <f>+D6+B7-C7</f>
        <v>20000000</v>
      </c>
      <c r="E7" s="63">
        <f>A7-A6</f>
        <v>334</v>
      </c>
      <c r="F7" s="64">
        <f>D6*$B$2*$F$5*E7/360</f>
        <v>0</v>
      </c>
    </row>
    <row r="8" spans="1:6" ht="14.5" x14ac:dyDescent="0.35">
      <c r="A8" s="60">
        <v>45291</v>
      </c>
      <c r="B8" s="61">
        <v>0</v>
      </c>
      <c r="C8" s="57">
        <v>0</v>
      </c>
      <c r="D8" s="62">
        <f t="shared" ref="D8:D11" si="0">+D7+B8-C8</f>
        <v>20000000</v>
      </c>
      <c r="E8" s="63">
        <f>A8-A7</f>
        <v>365</v>
      </c>
      <c r="F8" s="64">
        <f>D7*$B$2*$F$5*E8/360</f>
        <v>0</v>
      </c>
    </row>
    <row r="9" spans="1:6" ht="14.5" x14ac:dyDescent="0.35">
      <c r="A9" s="60">
        <v>45657</v>
      </c>
      <c r="B9" s="61">
        <v>0</v>
      </c>
      <c r="C9" s="57">
        <v>0</v>
      </c>
      <c r="D9" s="62">
        <f t="shared" si="0"/>
        <v>20000000</v>
      </c>
      <c r="E9" s="63">
        <f>A9-A8</f>
        <v>366</v>
      </c>
      <c r="F9" s="64">
        <f>D8*$B$2*$F$5*E9/360</f>
        <v>0</v>
      </c>
    </row>
    <row r="10" spans="1:6" ht="14.5" x14ac:dyDescent="0.35">
      <c r="A10" s="60">
        <v>46022</v>
      </c>
      <c r="B10" s="61">
        <v>0</v>
      </c>
      <c r="C10" s="57">
        <v>0</v>
      </c>
      <c r="D10" s="62">
        <f t="shared" si="0"/>
        <v>20000000</v>
      </c>
      <c r="E10" s="63">
        <f t="shared" ref="E10:E11" si="1">A10-A9</f>
        <v>365</v>
      </c>
      <c r="F10" s="64">
        <f>D9*$B$2*$F$5*E10/360</f>
        <v>0</v>
      </c>
    </row>
    <row r="11" spans="1:6" ht="15" thickBot="1" x14ac:dyDescent="0.4">
      <c r="A11" s="60">
        <v>46096</v>
      </c>
      <c r="B11" s="61">
        <v>0</v>
      </c>
      <c r="C11" s="57">
        <v>0</v>
      </c>
      <c r="D11" s="62">
        <f t="shared" si="0"/>
        <v>20000000</v>
      </c>
      <c r="E11" s="63">
        <f t="shared" si="1"/>
        <v>74</v>
      </c>
      <c r="F11" s="64">
        <f>D10*$B$2*$F$5*E11/360</f>
        <v>0</v>
      </c>
    </row>
    <row r="12" spans="1:6" ht="15" thickBot="1" x14ac:dyDescent="0.4">
      <c r="A12" s="65"/>
      <c r="B12" s="65"/>
      <c r="C12" s="66"/>
      <c r="D12" s="67"/>
      <c r="E12" s="68"/>
      <c r="F12" s="69">
        <f>SUM(F6:F11)</f>
        <v>0</v>
      </c>
    </row>
  </sheetData>
  <mergeCells count="5"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73B26-11AE-433B-97D4-F7FA13144182}">
  <dimension ref="A1:L27"/>
  <sheetViews>
    <sheetView tabSelected="1" topLeftCell="A11" workbookViewId="0">
      <selection activeCell="F22" sqref="F22"/>
    </sheetView>
  </sheetViews>
  <sheetFormatPr defaultRowHeight="14" x14ac:dyDescent="0.3"/>
  <cols>
    <col min="1" max="1" width="25.75" customWidth="1"/>
    <col min="6" max="6" width="8.6640625" style="91"/>
  </cols>
  <sheetData>
    <row r="1" spans="1:12" ht="14.5" x14ac:dyDescent="0.35">
      <c r="A1" s="72" t="s">
        <v>38</v>
      </c>
      <c r="B1" s="73" t="s">
        <v>23</v>
      </c>
      <c r="C1" s="89">
        <v>43100</v>
      </c>
      <c r="D1" s="89">
        <v>43465</v>
      </c>
      <c r="E1" s="89">
        <v>43830</v>
      </c>
      <c r="F1" s="94">
        <v>44196</v>
      </c>
      <c r="G1" s="89">
        <v>44561</v>
      </c>
      <c r="H1" s="89">
        <v>44926</v>
      </c>
      <c r="I1" s="89">
        <v>45291</v>
      </c>
      <c r="J1" s="89">
        <v>45657</v>
      </c>
      <c r="K1" s="89">
        <v>46022</v>
      </c>
      <c r="L1" s="78"/>
    </row>
    <row r="2" spans="1:12" ht="14.5" x14ac:dyDescent="0.3">
      <c r="A2" s="90" t="s">
        <v>42</v>
      </c>
      <c r="B2" s="73" t="s">
        <v>24</v>
      </c>
      <c r="C2" s="73" t="s">
        <v>24</v>
      </c>
      <c r="D2" s="73" t="s">
        <v>24</v>
      </c>
      <c r="E2" s="73" t="s">
        <v>24</v>
      </c>
      <c r="F2" s="95" t="s">
        <v>25</v>
      </c>
      <c r="G2" s="73" t="s">
        <v>27</v>
      </c>
      <c r="H2" s="73" t="s">
        <v>28</v>
      </c>
      <c r="I2" s="73" t="s">
        <v>28</v>
      </c>
      <c r="J2" s="73" t="s">
        <v>28</v>
      </c>
      <c r="K2" s="73" t="s">
        <v>28</v>
      </c>
      <c r="L2" s="73" t="s">
        <v>26</v>
      </c>
    </row>
    <row r="3" spans="1:12" ht="26" x14ac:dyDescent="0.3">
      <c r="A3" s="74" t="s">
        <v>29</v>
      </c>
      <c r="B3" s="79"/>
      <c r="C3" s="79">
        <v>385.95015597156186</v>
      </c>
      <c r="D3" s="79">
        <v>600.14801530058583</v>
      </c>
      <c r="E3" s="79">
        <v>634.48569559382213</v>
      </c>
      <c r="F3" s="79">
        <v>694.27460837727119</v>
      </c>
      <c r="G3" s="79">
        <v>845.45454545454538</v>
      </c>
      <c r="H3" s="79">
        <v>1000</v>
      </c>
      <c r="I3" s="79">
        <v>1174.2424242424242</v>
      </c>
      <c r="J3" s="79">
        <v>1370.7482993197277</v>
      </c>
      <c r="K3" s="79">
        <v>1607.361963190184</v>
      </c>
      <c r="L3" s="77">
        <v>0.26303348669111576</v>
      </c>
    </row>
    <row r="4" spans="1:12" x14ac:dyDescent="0.3">
      <c r="A4" s="74" t="s">
        <v>30</v>
      </c>
      <c r="B4" s="79"/>
      <c r="C4" s="79">
        <v>186.67603858587429</v>
      </c>
      <c r="D4" s="79">
        <v>346.20110191796925</v>
      </c>
      <c r="E4" s="79">
        <v>357.58261156490204</v>
      </c>
      <c r="F4" s="79">
        <v>394.0590117782707</v>
      </c>
      <c r="G4" s="79">
        <v>481.06363636363636</v>
      </c>
      <c r="H4" s="79">
        <v>600</v>
      </c>
      <c r="I4" s="79">
        <v>705.719696969697</v>
      </c>
      <c r="J4" s="79">
        <v>825.19047619047626</v>
      </c>
      <c r="K4" s="79">
        <v>966.02453987730064</v>
      </c>
      <c r="L4" s="77">
        <v>0.29029435237017936</v>
      </c>
    </row>
    <row r="5" spans="1:12" x14ac:dyDescent="0.3">
      <c r="A5" s="74" t="s">
        <v>44</v>
      </c>
      <c r="B5" s="79"/>
      <c r="C5" s="77">
        <f>C4/C3</f>
        <v>0.48367913757140502</v>
      </c>
      <c r="D5" s="77">
        <f t="shared" ref="D5:K5" si="0">D4/D3</f>
        <v>0.5768595298021163</v>
      </c>
      <c r="E5" s="77">
        <f t="shared" si="0"/>
        <v>0.56357868120294907</v>
      </c>
      <c r="F5" s="77">
        <f t="shared" si="0"/>
        <v>0.56758378748620131</v>
      </c>
      <c r="G5" s="77">
        <f t="shared" si="0"/>
        <v>0.56900000000000006</v>
      </c>
      <c r="H5" s="77">
        <f t="shared" si="0"/>
        <v>0.6</v>
      </c>
      <c r="I5" s="77">
        <f t="shared" si="0"/>
        <v>0.60099999999999998</v>
      </c>
      <c r="J5" s="77">
        <f t="shared" si="0"/>
        <v>0.60200000000000009</v>
      </c>
      <c r="K5" s="77">
        <f t="shared" si="0"/>
        <v>0.60099999999999998</v>
      </c>
      <c r="L5" s="77"/>
    </row>
    <row r="6" spans="1:12" x14ac:dyDescent="0.3">
      <c r="A6" s="75" t="s">
        <v>31</v>
      </c>
      <c r="B6" s="80"/>
      <c r="C6" s="80"/>
      <c r="D6" s="80">
        <v>0.85455564913710447</v>
      </c>
      <c r="E6" s="80">
        <v>3.2875428714347593E-2</v>
      </c>
      <c r="F6" s="80">
        <v>0.10200831649429384</v>
      </c>
      <c r="G6" s="80">
        <v>0.22079085107770982</v>
      </c>
      <c r="H6" s="80">
        <v>0.24723623788196611</v>
      </c>
      <c r="I6" s="80">
        <v>0.17619949494949499</v>
      </c>
      <c r="J6" s="80">
        <v>0.16928927977180894</v>
      </c>
      <c r="K6" s="80">
        <v>0.17066855198934225</v>
      </c>
      <c r="L6" s="80"/>
    </row>
    <row r="7" spans="1:12" ht="26" x14ac:dyDescent="0.3">
      <c r="A7" s="81" t="s">
        <v>32</v>
      </c>
      <c r="B7" s="82"/>
      <c r="C7" s="82">
        <v>22.539489109084037</v>
      </c>
      <c r="D7" s="82">
        <v>36.248940123867598</v>
      </c>
      <c r="E7" s="82">
        <v>39.591274162876701</v>
      </c>
      <c r="F7" s="82">
        <v>46.186752229662915</v>
      </c>
      <c r="G7" s="82">
        <v>56.765509090909092</v>
      </c>
      <c r="H7" s="82">
        <v>71.40000000000002</v>
      </c>
      <c r="I7" s="82">
        <v>84.686363636363637</v>
      </c>
      <c r="J7" s="82">
        <v>103.14880952380953</v>
      </c>
      <c r="K7" s="82">
        <v>125.58319018404907</v>
      </c>
      <c r="L7" s="83">
        <v>0.34380610942111101</v>
      </c>
    </row>
    <row r="8" spans="1:12" x14ac:dyDescent="0.3">
      <c r="A8" s="75" t="s">
        <v>31</v>
      </c>
      <c r="B8" s="80"/>
      <c r="C8" s="80"/>
      <c r="D8" s="80">
        <v>0.60824142678807536</v>
      </c>
      <c r="E8" s="80">
        <v>9.2205014204219185E-2</v>
      </c>
      <c r="F8" s="80">
        <v>0.16658918426451033</v>
      </c>
      <c r="G8" s="80">
        <v>0.22904309895277916</v>
      </c>
      <c r="H8" s="80">
        <v>0.25780603650808481</v>
      </c>
      <c r="I8" s="80">
        <v>0.18608352431881811</v>
      </c>
      <c r="J8" s="80">
        <v>0.21800966642896769</v>
      </c>
      <c r="K8" s="80">
        <v>0.21749529406891582</v>
      </c>
      <c r="L8" s="80"/>
    </row>
    <row r="9" spans="1:12" ht="26" x14ac:dyDescent="0.3">
      <c r="A9" s="81" t="s">
        <v>33</v>
      </c>
      <c r="B9" s="82"/>
      <c r="C9" s="83"/>
      <c r="D9" s="83"/>
      <c r="E9" s="84"/>
      <c r="F9" s="84"/>
      <c r="G9" s="92"/>
      <c r="H9" s="92"/>
      <c r="I9" s="92"/>
      <c r="J9" s="92"/>
      <c r="K9" s="92"/>
      <c r="L9" s="93"/>
    </row>
    <row r="10" spans="1:12" ht="26" x14ac:dyDescent="0.3">
      <c r="A10" s="81" t="s">
        <v>43</v>
      </c>
      <c r="B10" s="82"/>
      <c r="C10" s="87"/>
      <c r="D10" s="88"/>
      <c r="E10" s="88"/>
      <c r="F10" s="84"/>
      <c r="G10" s="93"/>
      <c r="H10" s="93"/>
      <c r="I10" s="93"/>
      <c r="J10" s="93"/>
      <c r="K10" s="93"/>
      <c r="L10" s="93"/>
    </row>
    <row r="11" spans="1:12" x14ac:dyDescent="0.3">
      <c r="A11" s="76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x14ac:dyDescent="0.3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8"/>
    </row>
    <row r="13" spans="1:12" x14ac:dyDescent="0.3">
      <c r="A13" s="74" t="s">
        <v>34</v>
      </c>
      <c r="B13" s="79"/>
      <c r="C13" s="79">
        <v>145277</v>
      </c>
      <c r="D13" s="79">
        <v>176924</v>
      </c>
      <c r="E13" s="79">
        <v>203078</v>
      </c>
      <c r="F13" s="79">
        <v>220732</v>
      </c>
      <c r="G13" s="79">
        <v>235000</v>
      </c>
      <c r="H13" s="79">
        <v>250000</v>
      </c>
      <c r="I13" s="79">
        <v>270000</v>
      </c>
      <c r="J13" s="79">
        <v>290000</v>
      </c>
      <c r="K13" s="79">
        <v>310000</v>
      </c>
      <c r="L13" s="77">
        <v>8.0883605458202723E-2</v>
      </c>
    </row>
    <row r="14" spans="1:12" x14ac:dyDescent="0.3">
      <c r="A14" s="74" t="s">
        <v>35</v>
      </c>
      <c r="B14" s="79"/>
      <c r="C14" s="79">
        <v>12866</v>
      </c>
      <c r="D14" s="79">
        <v>16499</v>
      </c>
      <c r="E14" s="79">
        <v>16592</v>
      </c>
      <c r="F14" s="79">
        <v>15436</v>
      </c>
      <c r="G14" s="79">
        <v>16500</v>
      </c>
      <c r="H14" s="79">
        <v>17500</v>
      </c>
      <c r="I14" s="79">
        <v>19000</v>
      </c>
      <c r="J14" s="79">
        <v>20000</v>
      </c>
      <c r="K14" s="79">
        <v>22000</v>
      </c>
      <c r="L14" s="77">
        <v>8.5047939880798132E-2</v>
      </c>
    </row>
    <row r="15" spans="1:12" x14ac:dyDescent="0.3">
      <c r="A15" s="75" t="s">
        <v>31</v>
      </c>
      <c r="B15" s="80"/>
      <c r="C15" s="80"/>
      <c r="D15" s="80">
        <v>0.28237214363438518</v>
      </c>
      <c r="E15" s="80">
        <v>5.6367052548639308E-3</v>
      </c>
      <c r="F15" s="80">
        <v>-6.9672131147540978E-2</v>
      </c>
      <c r="G15" s="80">
        <v>6.8929774552992998E-2</v>
      </c>
      <c r="H15" s="80">
        <v>6.0606060606060608E-2</v>
      </c>
      <c r="I15" s="80">
        <v>8.5714285714285715E-2</v>
      </c>
      <c r="J15" s="80">
        <v>5.2631578947368418E-2</v>
      </c>
      <c r="K15" s="80">
        <v>0.1</v>
      </c>
      <c r="L15" s="80"/>
    </row>
    <row r="16" spans="1:12" ht="26" x14ac:dyDescent="0.3">
      <c r="A16" s="85" t="s">
        <v>36</v>
      </c>
      <c r="B16" s="86"/>
      <c r="C16" s="86">
        <v>1263.9098999999999</v>
      </c>
      <c r="D16" s="86">
        <v>1627.7008000000001</v>
      </c>
      <c r="E16" s="86">
        <v>1979</v>
      </c>
      <c r="F16" s="86">
        <v>2262</v>
      </c>
      <c r="G16" s="86">
        <v>2380</v>
      </c>
      <c r="H16" s="86">
        <v>2560</v>
      </c>
      <c r="I16" s="86">
        <v>2680</v>
      </c>
      <c r="J16" s="86">
        <v>2750</v>
      </c>
      <c r="K16" s="86">
        <v>2960</v>
      </c>
      <c r="L16" s="83">
        <v>6.1715296198054805E-2</v>
      </c>
    </row>
    <row r="17" spans="1:12" x14ac:dyDescent="0.3">
      <c r="A17" s="75" t="s">
        <v>31</v>
      </c>
      <c r="B17" s="80"/>
      <c r="C17" s="80"/>
      <c r="D17" s="80">
        <v>0.2878297733089995</v>
      </c>
      <c r="E17" s="80">
        <v>0.21582541459708068</v>
      </c>
      <c r="F17" s="80">
        <v>0.14300151591712987</v>
      </c>
      <c r="G17" s="80">
        <v>0.15999999999999984</v>
      </c>
      <c r="H17" s="80">
        <v>0.1699999999999999</v>
      </c>
      <c r="I17" s="80">
        <v>0.17999999999999994</v>
      </c>
      <c r="J17" s="80">
        <v>0.18999999999999989</v>
      </c>
      <c r="K17" s="80">
        <v>0.19999999999999987</v>
      </c>
      <c r="L17" s="80"/>
    </row>
    <row r="18" spans="1:12" ht="26" x14ac:dyDescent="0.3">
      <c r="A18" s="85" t="s">
        <v>37</v>
      </c>
      <c r="B18" s="86"/>
      <c r="C18" s="88"/>
      <c r="D18" s="88"/>
      <c r="E18" s="86"/>
      <c r="F18" s="86"/>
      <c r="G18" s="86">
        <v>3300</v>
      </c>
      <c r="H18" s="86">
        <v>3500</v>
      </c>
      <c r="I18" s="86">
        <v>3800</v>
      </c>
      <c r="J18" s="86">
        <v>4000</v>
      </c>
      <c r="K18" s="86">
        <v>4400</v>
      </c>
      <c r="L18" s="83"/>
    </row>
    <row r="19" spans="1:12" x14ac:dyDescent="0.3">
      <c r="A19" s="76" t="s">
        <v>31</v>
      </c>
      <c r="B19" s="80"/>
      <c r="C19" s="80"/>
      <c r="D19" s="80"/>
      <c r="E19" s="80"/>
      <c r="F19" s="80"/>
      <c r="G19" s="80"/>
      <c r="H19" s="80">
        <v>6.0606060606060608E-2</v>
      </c>
      <c r="I19" s="80">
        <v>8.5714285714285715E-2</v>
      </c>
      <c r="J19" s="80">
        <v>5.2631578947368418E-2</v>
      </c>
      <c r="K19" s="80">
        <v>0.1</v>
      </c>
      <c r="L19" s="80"/>
    </row>
    <row r="22" spans="1:12" x14ac:dyDescent="0.3">
      <c r="A22" t="s">
        <v>45</v>
      </c>
    </row>
    <row r="23" spans="1:12" x14ac:dyDescent="0.3">
      <c r="A23" t="s">
        <v>39</v>
      </c>
    </row>
    <row r="24" spans="1:12" x14ac:dyDescent="0.3">
      <c r="A24" t="s">
        <v>41</v>
      </c>
    </row>
    <row r="27" spans="1:12" x14ac:dyDescent="0.3">
      <c r="A27" t="s">
        <v>40</v>
      </c>
    </row>
  </sheetData>
  <mergeCells count="1">
    <mergeCell ref="A12:L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IDB Invest Mechanics</vt:lpstr>
      <vt:lpstr>Calculating Size of a PBI</vt:lpstr>
      <vt:lpstr>IFC Invest Metrics</vt:lpstr>
    </vt:vector>
  </TitlesOfParts>
  <Company>Inter-American Development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Giraldo Martinez, Laura Juliana</dc:creator>
  <cp:lastModifiedBy>Aleksandra Liaplina</cp:lastModifiedBy>
  <dcterms:created xsi:type="dcterms:W3CDTF">2023-06-06T20:25:48Z</dcterms:created>
  <dcterms:modified xsi:type="dcterms:W3CDTF">2023-06-06T23:36:25Z</dcterms:modified>
</cp:coreProperties>
</file>